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baylor0-my.sharepoint.com/personal/maggie_payne_baylor_edu/Documents/Projects/Semi Monthly Payroll Change/Journey/Required Journey Documents/"/>
    </mc:Choice>
  </mc:AlternateContent>
  <xr:revisionPtr revIDLastSave="14" documentId="8_{D21BDE20-0CCF-47A9-962A-9053004628B7}" xr6:coauthVersionLast="47" xr6:coauthVersionMax="47" xr10:uidLastSave="{7B3577B2-6BD9-414B-8081-3CB65AB1A624}"/>
  <bookViews>
    <workbookView xWindow="22932" yWindow="-1800" windowWidth="30936" windowHeight="16776" xr2:uid="{67B3A5E8-78F6-4019-A4E2-B40909AD3A8E}"/>
  </bookViews>
  <sheets>
    <sheet name="Instructions" sheetId="4" r:id="rId1"/>
    <sheet name="Standard Academic Pay Model" sheetId="3" r:id="rId2"/>
    <sheet name="12-Month Pay Model - Deferred" sheetId="2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3" i="2" l="1"/>
  <c r="I22" i="2"/>
  <c r="I21" i="2"/>
  <c r="I20" i="2"/>
  <c r="I19" i="2"/>
  <c r="I18" i="2"/>
  <c r="I17" i="2"/>
  <c r="I16" i="2"/>
  <c r="I15" i="2"/>
  <c r="I14" i="2"/>
  <c r="I13" i="2"/>
  <c r="I12" i="2"/>
  <c r="I11" i="2"/>
  <c r="I10" i="2"/>
  <c r="K27" i="3"/>
  <c r="K26" i="3"/>
  <c r="K25" i="3"/>
  <c r="K24" i="3"/>
  <c r="K23" i="3"/>
  <c r="G23" i="3"/>
  <c r="K22" i="3"/>
  <c r="G22" i="3"/>
  <c r="K21" i="3"/>
  <c r="G21" i="3"/>
  <c r="K20" i="3"/>
  <c r="G20" i="3"/>
  <c r="K19" i="3"/>
  <c r="G19" i="3"/>
  <c r="C19" i="3"/>
  <c r="K18" i="3"/>
  <c r="G18" i="3"/>
  <c r="C18" i="3"/>
  <c r="K17" i="3"/>
  <c r="G17" i="3"/>
  <c r="C17" i="3"/>
  <c r="K16" i="3"/>
  <c r="G16" i="3"/>
  <c r="C16" i="3"/>
  <c r="K15" i="3"/>
  <c r="G15" i="3"/>
  <c r="C15" i="3"/>
  <c r="K14" i="3"/>
  <c r="G14" i="3"/>
  <c r="C14" i="3"/>
  <c r="K13" i="3"/>
  <c r="G13" i="3"/>
  <c r="C13" i="3"/>
  <c r="K12" i="3"/>
  <c r="G12" i="3"/>
  <c r="C12" i="3"/>
  <c r="K11" i="3"/>
  <c r="G11" i="3"/>
  <c r="C11" i="3"/>
  <c r="K10" i="3"/>
  <c r="G10" i="3"/>
  <c r="H10" i="3" s="1"/>
  <c r="C10" i="3"/>
  <c r="D10" i="3" s="1"/>
  <c r="K29" i="3" l="1"/>
  <c r="G25" i="3"/>
  <c r="C20" i="3"/>
  <c r="D11" i="3"/>
  <c r="D12" i="3" s="1"/>
  <c r="D13" i="3" s="1"/>
  <c r="D14" i="3" s="1"/>
  <c r="D15" i="3" s="1"/>
  <c r="D16" i="3" s="1"/>
  <c r="D17" i="3" s="1"/>
  <c r="D18" i="3" s="1"/>
  <c r="D19" i="3" s="1"/>
  <c r="H11" i="3"/>
  <c r="L11" i="3"/>
  <c r="L12" i="3" s="1"/>
  <c r="L13" i="3" s="1"/>
  <c r="L14" i="3" s="1"/>
  <c r="L15" i="3" s="1"/>
  <c r="L16" i="3" s="1"/>
  <c r="L17" i="3" s="1"/>
  <c r="L18" i="3" s="1"/>
  <c r="L19" i="3" s="1"/>
  <c r="L20" i="3" s="1"/>
  <c r="L21" i="3" s="1"/>
  <c r="L22" i="3" s="1"/>
  <c r="L23" i="3" s="1"/>
  <c r="L24" i="3" s="1"/>
  <c r="L25" i="3" s="1"/>
  <c r="L26" i="3" s="1"/>
  <c r="L27" i="3" s="1"/>
  <c r="H12" i="3"/>
  <c r="H13" i="3" s="1"/>
  <c r="H14" i="3" s="1"/>
  <c r="H15" i="3" s="1"/>
  <c r="H16" i="3" s="1"/>
  <c r="H17" i="3" s="1"/>
  <c r="H18" i="3" s="1"/>
  <c r="H19" i="3" s="1"/>
  <c r="H20" i="3" s="1"/>
  <c r="H21" i="3" s="1"/>
  <c r="H22" i="3" s="1"/>
  <c r="H23" i="3" s="1"/>
  <c r="L10" i="3"/>
  <c r="C19" i="2" l="1"/>
  <c r="C18" i="2"/>
  <c r="C17" i="2"/>
  <c r="C16" i="2"/>
  <c r="C15" i="2"/>
  <c r="C14" i="2"/>
  <c r="C13" i="2"/>
  <c r="C12" i="2"/>
  <c r="C11" i="2"/>
  <c r="C10" i="2"/>
  <c r="H23" i="2"/>
  <c r="H22" i="2"/>
  <c r="H21" i="2"/>
  <c r="H20" i="2"/>
  <c r="H19" i="2"/>
  <c r="H18" i="2"/>
  <c r="H17" i="2"/>
  <c r="H16" i="2"/>
  <c r="H15" i="2"/>
  <c r="H14" i="2"/>
  <c r="H13" i="2"/>
  <c r="H12" i="2"/>
  <c r="H11" i="2"/>
  <c r="H10" i="2"/>
  <c r="D19" i="2"/>
  <c r="D18" i="2"/>
  <c r="D17" i="2"/>
  <c r="D16" i="2"/>
  <c r="D15" i="2"/>
  <c r="D14" i="2"/>
  <c r="D13" i="2"/>
  <c r="D12" i="2"/>
  <c r="D11" i="2"/>
  <c r="D10" i="2"/>
  <c r="E21" i="2"/>
  <c r="E20" i="2"/>
  <c r="N27" i="2"/>
  <c r="M27" i="2"/>
  <c r="N26" i="2"/>
  <c r="M26" i="2"/>
  <c r="N25" i="2"/>
  <c r="M25" i="2"/>
  <c r="O25" i="2" s="1"/>
  <c r="N24" i="2"/>
  <c r="M24" i="2"/>
  <c r="N23" i="2"/>
  <c r="M23" i="2"/>
  <c r="N22" i="2"/>
  <c r="M22" i="2"/>
  <c r="N21" i="2"/>
  <c r="M21" i="2"/>
  <c r="N20" i="2"/>
  <c r="M20" i="2"/>
  <c r="N19" i="2"/>
  <c r="M19" i="2"/>
  <c r="N18" i="2"/>
  <c r="M18" i="2"/>
  <c r="N17" i="2"/>
  <c r="M17" i="2"/>
  <c r="O17" i="2" s="1"/>
  <c r="N16" i="2"/>
  <c r="M16" i="2"/>
  <c r="N15" i="2"/>
  <c r="M15" i="2"/>
  <c r="N14" i="2"/>
  <c r="M14" i="2"/>
  <c r="N13" i="2"/>
  <c r="M13" i="2"/>
  <c r="N12" i="2"/>
  <c r="M12" i="2"/>
  <c r="N11" i="2"/>
  <c r="M11" i="2"/>
  <c r="N10" i="2"/>
  <c r="M10" i="2"/>
  <c r="E10" i="2" l="1"/>
  <c r="E11" i="2"/>
  <c r="E12" i="2"/>
  <c r="E13" i="2"/>
  <c r="E14" i="2"/>
  <c r="E15" i="2"/>
  <c r="E16" i="2"/>
  <c r="E17" i="2"/>
  <c r="E18" i="2"/>
  <c r="E19" i="2"/>
  <c r="O11" i="2"/>
  <c r="H30" i="2"/>
  <c r="C22" i="2"/>
  <c r="O12" i="2"/>
  <c r="O14" i="2"/>
  <c r="J11" i="2"/>
  <c r="J22" i="2"/>
  <c r="O19" i="2"/>
  <c r="J14" i="2"/>
  <c r="O13" i="2"/>
  <c r="J21" i="2"/>
  <c r="O15" i="2"/>
  <c r="O16" i="2"/>
  <c r="O24" i="2"/>
  <c r="J12" i="2"/>
  <c r="J13" i="2"/>
  <c r="J17" i="2"/>
  <c r="J23" i="2"/>
  <c r="J15" i="2"/>
  <c r="J16" i="2"/>
  <c r="J18" i="2"/>
  <c r="J19" i="2"/>
  <c r="J20" i="2"/>
  <c r="O27" i="2"/>
  <c r="J10" i="2"/>
  <c r="O22" i="2"/>
  <c r="O20" i="2"/>
  <c r="O26" i="2"/>
  <c r="O23" i="2"/>
  <c r="M34" i="2"/>
  <c r="O21" i="2"/>
  <c r="O18" i="2"/>
  <c r="O10" i="2"/>
  <c r="E22" i="2" l="1"/>
  <c r="D21" i="2" s="1"/>
  <c r="D20" i="2"/>
  <c r="D22" i="2" s="1"/>
  <c r="J30" i="2"/>
  <c r="I25" i="2" s="1"/>
  <c r="O34" i="2"/>
  <c r="N30" i="2" s="1"/>
  <c r="I24" i="2" l="1"/>
  <c r="I29" i="2"/>
  <c r="I27" i="2"/>
  <c r="I28" i="2"/>
  <c r="N33" i="2"/>
  <c r="N32" i="2"/>
  <c r="I26" i="2"/>
  <c r="N31" i="2"/>
  <c r="N28" i="2"/>
  <c r="N29" i="2"/>
  <c r="I30" i="2" l="1"/>
  <c r="N34" i="2"/>
</calcChain>
</file>

<file path=xl/sharedStrings.xml><?xml version="1.0" encoding="utf-8"?>
<sst xmlns="http://schemas.openxmlformats.org/spreadsheetml/2006/main" count="57" uniqueCount="31">
  <si>
    <t>2025/2026 Academic Yr</t>
  </si>
  <si>
    <t>2026/2027 Academic Yr</t>
  </si>
  <si>
    <t>-</t>
  </si>
  <si>
    <t>Salary Basis 9.5/9.5 (14 pay periods)</t>
  </si>
  <si>
    <t>Salary Basis 10/10 (10 pay periods)</t>
  </si>
  <si>
    <t>YTD</t>
  </si>
  <si>
    <t>Pay Date</t>
  </si>
  <si>
    <t>10 Month Contract w 12 month pay option</t>
  </si>
  <si>
    <t>Salary Basis 10/12 (12 pay periods)</t>
  </si>
  <si>
    <t>Salary Paid</t>
  </si>
  <si>
    <t>Salary Deferred</t>
  </si>
  <si>
    <t>Salary Basis 9.5/12 (20 pay periods)</t>
  </si>
  <si>
    <t>2027/2028 Academic Yr</t>
  </si>
  <si>
    <t>Salary Basis 9/12 (24 pay periods)</t>
  </si>
  <si>
    <t>9.5 Month Contract w 12 month pay option</t>
  </si>
  <si>
    <t>9 Month Contract w 12 month pay option</t>
  </si>
  <si>
    <t>*Semi-Monthly Pay Starts in Jan 2027*</t>
  </si>
  <si>
    <t>10 Month Contract Pay</t>
  </si>
  <si>
    <t>9.5 Month Contract Pay</t>
  </si>
  <si>
    <t>9 Month Contract Pay</t>
  </si>
  <si>
    <t>Salary Basis 9/9 (18 pay periods)</t>
  </si>
  <si>
    <t>TOTAL</t>
  </si>
  <si>
    <t>Contract Salary</t>
  </si>
  <si>
    <t>Instructions: Using the Faculty Pay Model Spreadsheet</t>
  </si>
  <si>
    <r>
      <rPr>
        <b/>
        <sz val="11"/>
        <color theme="1"/>
        <rFont val="Aptos Narrow"/>
        <family val="2"/>
        <scheme val="minor"/>
      </rPr>
      <t xml:space="preserve">4. Review Pay Schedule
</t>
    </r>
    <r>
      <rPr>
        <sz val="11"/>
        <color theme="1"/>
        <rFont val="Aptos Narrow"/>
        <family val="2"/>
        <scheme val="minor"/>
      </rPr>
      <t xml:space="preserve">
For each pay model, the spreadsheet provides:
• Pay dates (monthly or semi-monthly)
• Individual paycheck amounts
• Running YTD totals
•For 12-month options: deferred balance tracking
</t>
    </r>
    <r>
      <rPr>
        <b/>
        <sz val="11"/>
        <color theme="1"/>
        <rFont val="Aptos Narrow"/>
        <family val="2"/>
        <scheme val="minor"/>
      </rPr>
      <t xml:space="preserve">Note: </t>
    </r>
    <r>
      <rPr>
        <sz val="11"/>
        <color theme="1"/>
        <rFont val="Aptos Narrow"/>
        <family val="2"/>
        <scheme val="minor"/>
      </rPr>
      <t xml:space="preserve">Beginning January 2027, all faculty pay will transition to a semi-monthly pay schedule (two checks per month).
</t>
    </r>
  </si>
  <si>
    <t>CONTRACT AMOUNT</t>
  </si>
  <si>
    <t>Standard Academic Pay Model</t>
  </si>
  <si>
    <t>12-Month Pay Model (Deferred)</t>
  </si>
  <si>
    <r>
      <rPr>
        <b/>
        <sz val="11"/>
        <color theme="1"/>
        <rFont val="Aptos Narrow"/>
        <family val="2"/>
        <scheme val="minor"/>
      </rPr>
      <t xml:space="preserve">1. Choose the Correct Pay Model.
</t>
    </r>
    <r>
      <rPr>
        <sz val="11"/>
        <color theme="1"/>
        <rFont val="Aptos Narrow"/>
        <family val="2"/>
        <scheme val="minor"/>
      </rPr>
      <t xml:space="preserve">
The workbook contains two sheets with different pay structures:
</t>
    </r>
    <r>
      <rPr>
        <b/>
        <sz val="11"/>
        <color theme="1"/>
        <rFont val="Aptos Narrow"/>
        <family val="2"/>
        <scheme val="minor"/>
      </rPr>
      <t>Sheet 1:</t>
    </r>
    <r>
      <rPr>
        <sz val="11"/>
        <color theme="1"/>
        <rFont val="Aptos Narrow"/>
        <family val="2"/>
        <scheme val="minor"/>
      </rPr>
      <t xml:space="preserve"> </t>
    </r>
    <r>
      <rPr>
        <u/>
        <sz val="11"/>
        <color theme="1"/>
        <rFont val="Aptos Narrow"/>
        <family val="2"/>
        <scheme val="minor"/>
      </rPr>
      <t>Standard Academic Pay (No Deferral)</t>
    </r>
    <r>
      <rPr>
        <sz val="11"/>
        <color theme="1"/>
        <rFont val="Aptos Narrow"/>
        <family val="2"/>
        <scheme val="minor"/>
      </rPr>
      <t xml:space="preserve"> - Used when pay is distributed </t>
    </r>
    <r>
      <rPr>
        <u/>
        <sz val="11"/>
        <color theme="1"/>
        <rFont val="Aptos Narrow"/>
        <family val="2"/>
        <scheme val="minor"/>
      </rPr>
      <t>only</t>
    </r>
    <r>
      <rPr>
        <sz val="11"/>
        <color theme="1"/>
        <rFont val="Aptos Narrow"/>
        <family val="2"/>
        <scheme val="minor"/>
      </rPr>
      <t xml:space="preserve"> during the contract period.
• 10/10 → 10-month contract, paid over 10 payments
• 9.5/9.5 → 9.5-month contract, paid over 14 payments
• 9/9 → 9-month contract, paid over 18 payments
</t>
    </r>
    <r>
      <rPr>
        <b/>
        <sz val="11"/>
        <color theme="1"/>
        <rFont val="Aptos Narrow"/>
        <family val="2"/>
        <scheme val="minor"/>
      </rPr>
      <t xml:space="preserve">Sheet 2: </t>
    </r>
    <r>
      <rPr>
        <u/>
        <sz val="11"/>
        <color theme="1"/>
        <rFont val="Aptos Narrow"/>
        <family val="2"/>
        <scheme val="minor"/>
      </rPr>
      <t>12 Month Pay (Deferred Pay Option)</t>
    </r>
    <r>
      <rPr>
        <sz val="11"/>
        <color theme="1"/>
        <rFont val="Aptos Narrow"/>
        <family val="2"/>
        <scheme val="minor"/>
      </rPr>
      <t xml:space="preserve"> - Used when salary is </t>
    </r>
    <r>
      <rPr>
        <u/>
        <sz val="11"/>
        <color theme="1"/>
        <rFont val="Aptos Narrow"/>
        <family val="2"/>
        <scheme val="minor"/>
      </rPr>
      <t>spread across</t>
    </r>
    <r>
      <rPr>
        <sz val="11"/>
        <color theme="1"/>
        <rFont val="Aptos Narrow"/>
        <family val="2"/>
        <scheme val="minor"/>
      </rPr>
      <t xml:space="preserve"> the full year.
• 10/12 → Earned over 10 months, paid over 12 months
• 9.5/12 → Earned over 9.5 months, paid over 20 checks
• 9/12 → Earned over 9 months, paid over 24 checks</t>
    </r>
  </si>
  <si>
    <r>
      <rPr>
        <b/>
        <sz val="11"/>
        <color theme="1"/>
        <rFont val="Aptos Narrow"/>
        <family val="2"/>
        <scheme val="minor"/>
      </rPr>
      <t xml:space="preserve">2. Once you have selected the relevant pay model for you, enter your specific contract amount in cell 2D.
</t>
    </r>
    <r>
      <rPr>
        <sz val="11"/>
        <color theme="1"/>
        <rFont val="Aptos Narrow"/>
        <family val="2"/>
        <scheme val="minor"/>
      </rPr>
      <t xml:space="preserve">
• Locate the “Contract Amount” at the top of each sheet.
• Replace this number with the faculty member’s contracted amount.
</t>
    </r>
  </si>
  <si>
    <r>
      <rPr>
        <b/>
        <sz val="11"/>
        <color theme="1"/>
        <rFont val="Aptos Narrow"/>
        <family val="2"/>
        <scheme val="minor"/>
      </rPr>
      <t>3. Understand How Pay Is Calculated.</t>
    </r>
    <r>
      <rPr>
        <sz val="11"/>
        <color theme="1"/>
        <rFont val="Aptos Narrow"/>
        <family val="2"/>
        <scheme val="minor"/>
      </rPr>
      <t xml:space="preserve">
The spreadsheet automatically shows:
    o Pay Date
    o Payment Amount
    o Year-to-Date (YTD) Earnings
</t>
    </r>
    <r>
      <rPr>
        <b/>
        <sz val="11"/>
        <color theme="1"/>
        <rFont val="Aptos Narrow"/>
        <family val="2"/>
        <scheme val="minor"/>
      </rPr>
      <t>A. Standard Pay Model (Sheet 1)</t>
    </r>
    <r>
      <rPr>
        <sz val="11"/>
        <color theme="1"/>
        <rFont val="Aptos Narrow"/>
        <family val="2"/>
        <scheme val="minor"/>
      </rPr>
      <t xml:space="preserve">
• Salary is divided evenly across the number of payments.
</t>
    </r>
    <r>
      <rPr>
        <b/>
        <sz val="11"/>
        <color theme="1"/>
        <rFont val="Aptos Narrow"/>
        <family val="2"/>
        <scheme val="minor"/>
      </rPr>
      <t>B. 12-Month Pay Model - Deferred (Sheet 2)</t>
    </r>
    <r>
      <rPr>
        <sz val="11"/>
        <color theme="1"/>
        <rFont val="Aptos Narrow"/>
        <family val="2"/>
        <scheme val="minor"/>
      </rPr>
      <t xml:space="preserve">
• Salary is split into: 
    o Salary Paid (take-home each period)
    o Salary Deferred (held and paid in summer months)
• Deferred funds accumulate and are paid out after the contract term ends (typically summer).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</si>
</sst>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6" formatCode="&quot;$&quot;#,##0_);[Red]\(&quot;$&quot;#,##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&quot;$&quot;* #,##0_);_(&quot;$&quot;* \(#,##0\);_(&quot;$&quot;* &quot;-&quot;??_);_(@_)"/>
  </numFmts>
  <fonts count="11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16"/>
      <color theme="0"/>
      <name val="Calibri"/>
      <family val="2"/>
    </font>
    <font>
      <b/>
      <sz val="11"/>
      <color theme="1"/>
      <name val="Calibri"/>
      <family val="2"/>
    </font>
    <font>
      <u/>
      <sz val="11"/>
      <color theme="1"/>
      <name val="Aptos Narrow"/>
      <family val="2"/>
      <scheme val="minor"/>
    </font>
    <font>
      <sz val="16"/>
      <color theme="1"/>
      <name val="Calibri"/>
      <family val="2"/>
    </font>
    <font>
      <sz val="11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rgb="FF154734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BC19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70">
    <xf numFmtId="0" fontId="0" fillId="0" borderId="0" xfId="0"/>
    <xf numFmtId="0" fontId="2" fillId="0" borderId="0" xfId="0" applyFont="1"/>
    <xf numFmtId="0" fontId="3" fillId="0" borderId="0" xfId="0" applyFont="1"/>
    <xf numFmtId="16" fontId="2" fillId="0" borderId="1" xfId="0" applyNumberFormat="1" applyFont="1" applyBorder="1" applyAlignment="1">
      <alignment horizontal="left" vertical="top"/>
    </xf>
    <xf numFmtId="43" fontId="2" fillId="0" borderId="1" xfId="1" applyFont="1" applyBorder="1"/>
    <xf numFmtId="43" fontId="2" fillId="0" borderId="0" xfId="0" applyNumberFormat="1" applyFont="1"/>
    <xf numFmtId="6" fontId="2" fillId="0" borderId="0" xfId="0" applyNumberFormat="1" applyFont="1"/>
    <xf numFmtId="0" fontId="0" fillId="0" borderId="1" xfId="0" applyBorder="1"/>
    <xf numFmtId="164" fontId="2" fillId="0" borderId="1" xfId="0" applyNumberFormat="1" applyFont="1" applyBorder="1"/>
    <xf numFmtId="164" fontId="2" fillId="0" borderId="1" xfId="0" applyNumberFormat="1" applyFont="1" applyBorder="1" applyAlignment="1">
      <alignment horizontal="left" vertical="top"/>
    </xf>
    <xf numFmtId="0" fontId="4" fillId="0" borderId="0" xfId="0" applyFont="1"/>
    <xf numFmtId="0" fontId="3" fillId="0" borderId="5" xfId="0" applyFont="1" applyBorder="1" applyAlignment="1">
      <alignment vertical="top"/>
    </xf>
    <xf numFmtId="164" fontId="2" fillId="0" borderId="1" xfId="2" applyNumberFormat="1" applyFont="1" applyFill="1" applyBorder="1"/>
    <xf numFmtId="164" fontId="2" fillId="0" borderId="0" xfId="0" applyNumberFormat="1" applyFont="1"/>
    <xf numFmtId="0" fontId="2" fillId="2" borderId="1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 vertical="top"/>
    </xf>
    <xf numFmtId="43" fontId="0" fillId="0" borderId="0" xfId="0" applyNumberFormat="1"/>
    <xf numFmtId="43" fontId="0" fillId="0" borderId="0" xfId="1" applyFont="1" applyBorder="1"/>
    <xf numFmtId="164" fontId="2" fillId="0" borderId="3" xfId="2" applyNumberFormat="1" applyFont="1" applyFill="1" applyBorder="1"/>
    <xf numFmtId="0" fontId="2" fillId="2" borderId="6" xfId="0" applyFont="1" applyFill="1" applyBorder="1" applyAlignment="1">
      <alignment horizontal="center"/>
    </xf>
    <xf numFmtId="14" fontId="0" fillId="0" borderId="1" xfId="0" applyNumberFormat="1" applyBorder="1" applyAlignment="1">
      <alignment horizontal="left"/>
    </xf>
    <xf numFmtId="43" fontId="0" fillId="0" borderId="1" xfId="1" applyFont="1" applyBorder="1"/>
    <xf numFmtId="43" fontId="0" fillId="0" borderId="1" xfId="0" applyNumberFormat="1" applyBorder="1"/>
    <xf numFmtId="0" fontId="2" fillId="2" borderId="2" xfId="0" applyFont="1" applyFill="1" applyBorder="1" applyAlignment="1">
      <alignment horizontal="center"/>
    </xf>
    <xf numFmtId="14" fontId="0" fillId="0" borderId="2" xfId="0" applyNumberFormat="1" applyBorder="1" applyAlignment="1">
      <alignment horizontal="left"/>
    </xf>
    <xf numFmtId="43" fontId="0" fillId="0" borderId="1" xfId="1" applyFont="1" applyFill="1" applyBorder="1"/>
    <xf numFmtId="14" fontId="0" fillId="0" borderId="7" xfId="0" applyNumberFormat="1" applyBorder="1" applyAlignment="1">
      <alignment horizontal="left"/>
    </xf>
    <xf numFmtId="43" fontId="0" fillId="0" borderId="9" xfId="1" applyFont="1" applyFill="1" applyBorder="1"/>
    <xf numFmtId="14" fontId="0" fillId="0" borderId="10" xfId="0" applyNumberFormat="1" applyBorder="1" applyAlignment="1">
      <alignment horizontal="left"/>
    </xf>
    <xf numFmtId="43" fontId="0" fillId="0" borderId="8" xfId="1" applyFont="1" applyBorder="1"/>
    <xf numFmtId="43" fontId="0" fillId="0" borderId="8" xfId="0" applyNumberFormat="1" applyBorder="1"/>
    <xf numFmtId="14" fontId="0" fillId="0" borderId="9" xfId="0" applyNumberFormat="1" applyBorder="1" applyAlignment="1">
      <alignment horizontal="left"/>
    </xf>
    <xf numFmtId="164" fontId="2" fillId="0" borderId="9" xfId="0" applyNumberFormat="1" applyFont="1" applyBorder="1" applyAlignment="1">
      <alignment horizontal="left" vertical="top"/>
    </xf>
    <xf numFmtId="14" fontId="0" fillId="0" borderId="8" xfId="0" applyNumberFormat="1" applyBorder="1" applyAlignment="1">
      <alignment horizontal="left"/>
    </xf>
    <xf numFmtId="164" fontId="2" fillId="0" borderId="8" xfId="0" applyNumberFormat="1" applyFont="1" applyBorder="1" applyAlignment="1">
      <alignment horizontal="left" vertical="top"/>
    </xf>
    <xf numFmtId="0" fontId="4" fillId="0" borderId="0" xfId="0" applyFont="1" applyAlignment="1">
      <alignment wrapText="1"/>
    </xf>
    <xf numFmtId="0" fontId="2" fillId="2" borderId="11" xfId="0" applyFont="1" applyFill="1" applyBorder="1" applyAlignment="1">
      <alignment horizontal="center" vertical="top"/>
    </xf>
    <xf numFmtId="0" fontId="4" fillId="0" borderId="0" xfId="0" applyFont="1" applyAlignment="1">
      <alignment horizontal="right"/>
    </xf>
    <xf numFmtId="44" fontId="2" fillId="0" borderId="1" xfId="1" applyNumberFormat="1" applyFont="1" applyFill="1" applyBorder="1"/>
    <xf numFmtId="44" fontId="2" fillId="0" borderId="1" xfId="1" applyNumberFormat="1" applyFont="1" applyBorder="1"/>
    <xf numFmtId="44" fontId="2" fillId="0" borderId="8" xfId="1" applyNumberFormat="1" applyFont="1" applyFill="1" applyBorder="1"/>
    <xf numFmtId="44" fontId="2" fillId="0" borderId="9" xfId="1" applyNumberFormat="1" applyFont="1" applyFill="1" applyBorder="1"/>
    <xf numFmtId="43" fontId="4" fillId="0" borderId="12" xfId="1" applyFont="1" applyBorder="1"/>
    <xf numFmtId="0" fontId="0" fillId="0" borderId="5" xfId="0" applyBorder="1" applyAlignment="1">
      <alignment vertical="top" wrapText="1"/>
    </xf>
    <xf numFmtId="0" fontId="0" fillId="0" borderId="13" xfId="0" applyBorder="1" applyAlignment="1">
      <alignment vertical="top" wrapText="1"/>
    </xf>
    <xf numFmtId="0" fontId="0" fillId="4" borderId="5" xfId="0" applyFill="1" applyBorder="1"/>
    <xf numFmtId="0" fontId="0" fillId="4" borderId="5" xfId="0" applyFill="1" applyBorder="1" applyAlignment="1">
      <alignment wrapText="1"/>
    </xf>
    <xf numFmtId="0" fontId="0" fillId="3" borderId="0" xfId="0" applyFill="1"/>
    <xf numFmtId="43" fontId="0" fillId="0" borderId="8" xfId="1" applyFont="1" applyFill="1" applyBorder="1"/>
    <xf numFmtId="43" fontId="10" fillId="5" borderId="1" xfId="1" applyFont="1" applyFill="1" applyBorder="1"/>
    <xf numFmtId="43" fontId="10" fillId="5" borderId="0" xfId="0" applyNumberFormat="1" applyFont="1" applyFill="1"/>
    <xf numFmtId="43" fontId="10" fillId="5" borderId="0" xfId="1" applyFont="1" applyFill="1" applyBorder="1"/>
    <xf numFmtId="14" fontId="5" fillId="3" borderId="7" xfId="0" applyNumberFormat="1" applyFont="1" applyFill="1" applyBorder="1" applyAlignment="1">
      <alignment horizontal="left"/>
    </xf>
    <xf numFmtId="43" fontId="5" fillId="3" borderId="9" xfId="1" applyFont="1" applyFill="1" applyBorder="1"/>
    <xf numFmtId="43" fontId="5" fillId="3" borderId="14" xfId="1" applyFont="1" applyFill="1" applyBorder="1"/>
    <xf numFmtId="43" fontId="5" fillId="3" borderId="9" xfId="0" applyNumberFormat="1" applyFont="1" applyFill="1" applyBorder="1"/>
    <xf numFmtId="0" fontId="6" fillId="3" borderId="0" xfId="0" applyFont="1" applyFill="1" applyAlignment="1">
      <alignment horizontal="center" vertical="center"/>
    </xf>
    <xf numFmtId="0" fontId="7" fillId="3" borderId="0" xfId="0" applyFont="1" applyFill="1" applyAlignment="1">
      <alignment horizontal="center" vertic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top"/>
    </xf>
    <xf numFmtId="0" fontId="3" fillId="2" borderId="2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 vertical="top"/>
    </xf>
    <xf numFmtId="0" fontId="3" fillId="2" borderId="4" xfId="0" applyFont="1" applyFill="1" applyBorder="1" applyAlignment="1">
      <alignment horizontal="center" vertical="top"/>
    </xf>
    <xf numFmtId="0" fontId="3" fillId="2" borderId="3" xfId="0" applyFont="1" applyFill="1" applyBorder="1" applyAlignment="1">
      <alignment horizontal="center" vertical="top"/>
    </xf>
    <xf numFmtId="0" fontId="9" fillId="3" borderId="0" xfId="0" applyFont="1" applyFill="1" applyAlignment="1">
      <alignment horizontal="center" vertical="center"/>
    </xf>
    <xf numFmtId="0" fontId="3" fillId="2" borderId="1" xfId="0" applyFont="1" applyFill="1" applyBorder="1" applyAlignment="1">
      <alignment horizontal="center"/>
    </xf>
    <xf numFmtId="0" fontId="4" fillId="0" borderId="0" xfId="0" applyFont="1" applyAlignment="1">
      <alignment horizontal="center"/>
    </xf>
    <xf numFmtId="0" fontId="3" fillId="2" borderId="1" xfId="0" applyFont="1" applyFill="1" applyBorder="1" applyAlignment="1">
      <alignment horizontal="center" vertical="top"/>
    </xf>
  </cellXfs>
  <cellStyles count="3">
    <cellStyle name="Comma" xfId="1" builtinId="3"/>
    <cellStyle name="Currency" xfId="2" builtinId="4"/>
    <cellStyle name="Normal" xfId="0" builtinId="0"/>
  </cellStyles>
  <dxfs count="0"/>
  <tableStyles count="0" defaultTableStyle="TableStyleMedium2" defaultPivotStyle="PivotStyleLight16"/>
  <colors>
    <mruColors>
      <color rgb="FF154734"/>
      <color rgb="FFFFBC1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8FA652-FC9A-4D9F-B8FA-6F9E143E2CAA}">
  <dimension ref="A2:N9"/>
  <sheetViews>
    <sheetView tabSelected="1" workbookViewId="0">
      <selection activeCell="A9" sqref="A9"/>
    </sheetView>
  </sheetViews>
  <sheetFormatPr defaultRowHeight="14.5" x14ac:dyDescent="0.35"/>
  <cols>
    <col min="1" max="1" width="122.08984375" customWidth="1"/>
    <col min="2" max="14" width="8.7265625" hidden="1" customWidth="1"/>
  </cols>
  <sheetData>
    <row r="2" spans="1:14" ht="21" x14ac:dyDescent="0.35">
      <c r="A2" s="56" t="s">
        <v>23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</row>
    <row r="3" spans="1:14" ht="210.5" customHeight="1" x14ac:dyDescent="0.35">
      <c r="A3" s="43" t="s">
        <v>28</v>
      </c>
    </row>
    <row r="4" spans="1:14" ht="22" customHeight="1" x14ac:dyDescent="0.35">
      <c r="A4" s="46"/>
    </row>
    <row r="5" spans="1:14" ht="94.5" customHeight="1" x14ac:dyDescent="0.35">
      <c r="A5" s="43" t="s">
        <v>29</v>
      </c>
    </row>
    <row r="6" spans="1:14" ht="20.5" customHeight="1" x14ac:dyDescent="0.35">
      <c r="A6" s="45"/>
    </row>
    <row r="7" spans="1:14" ht="274.5" customHeight="1" x14ac:dyDescent="0.35">
      <c r="A7" s="43" t="s">
        <v>30</v>
      </c>
    </row>
    <row r="8" spans="1:14" ht="22.5" customHeight="1" x14ac:dyDescent="0.35">
      <c r="A8" s="45"/>
    </row>
    <row r="9" spans="1:14" ht="174" customHeight="1" x14ac:dyDescent="0.35">
      <c r="A9" s="44" t="s">
        <v>24</v>
      </c>
    </row>
  </sheetData>
  <mergeCells count="1">
    <mergeCell ref="A2:N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98303D-7B12-44F0-A3F4-CE1ED78C1482}">
  <dimension ref="A1:M31"/>
  <sheetViews>
    <sheetView zoomScale="115" zoomScaleNormal="115" workbookViewId="0">
      <selection activeCell="Q9" sqref="Q9"/>
    </sheetView>
  </sheetViews>
  <sheetFormatPr defaultRowHeight="14.5" x14ac:dyDescent="0.35"/>
  <cols>
    <col min="1" max="1" width="3.453125" customWidth="1"/>
    <col min="2" max="2" width="11.453125" customWidth="1"/>
    <col min="3" max="3" width="14.81640625" customWidth="1"/>
    <col min="4" max="4" width="11.453125" customWidth="1"/>
    <col min="5" max="5" width="4.81640625" customWidth="1"/>
    <col min="6" max="6" width="11.26953125" customWidth="1"/>
    <col min="7" max="7" width="15.81640625" customWidth="1"/>
    <col min="8" max="8" width="12.7265625" customWidth="1"/>
    <col min="9" max="9" width="6.7265625" customWidth="1"/>
    <col min="10" max="10" width="13.54296875" customWidth="1"/>
    <col min="11" max="11" width="16.453125" customWidth="1"/>
    <col min="12" max="12" width="12.54296875" customWidth="1"/>
  </cols>
  <sheetData>
    <row r="1" spans="1:13" ht="21.5" thickBot="1" x14ac:dyDescent="0.4">
      <c r="A1" s="56" t="s">
        <v>26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</row>
    <row r="2" spans="1:13" ht="15" thickBot="1" x14ac:dyDescent="0.4">
      <c r="C2" s="37" t="s">
        <v>25</v>
      </c>
      <c r="D2" s="42">
        <v>90000</v>
      </c>
    </row>
    <row r="4" spans="1:13" ht="15.5" x14ac:dyDescent="0.35">
      <c r="B4" s="58"/>
      <c r="C4" s="58"/>
      <c r="D4" s="58"/>
      <c r="F4" s="58" t="s">
        <v>16</v>
      </c>
      <c r="G4" s="58"/>
      <c r="H4" s="58"/>
      <c r="J4" s="58"/>
      <c r="K4" s="58"/>
      <c r="L4" s="58"/>
    </row>
    <row r="5" spans="1:13" ht="18" customHeight="1" x14ac:dyDescent="0.35">
      <c r="B5" s="59" t="s">
        <v>17</v>
      </c>
      <c r="C5" s="59"/>
      <c r="D5" s="59"/>
      <c r="F5" s="59" t="s">
        <v>18</v>
      </c>
      <c r="G5" s="59"/>
      <c r="H5" s="59"/>
      <c r="J5" s="59" t="s">
        <v>19</v>
      </c>
      <c r="K5" s="59"/>
      <c r="L5" s="59"/>
    </row>
    <row r="6" spans="1:13" ht="18" customHeight="1" x14ac:dyDescent="0.35"/>
    <row r="7" spans="1:13" ht="15.5" x14ac:dyDescent="0.35">
      <c r="B7" s="60" t="s">
        <v>0</v>
      </c>
      <c r="C7" s="61"/>
      <c r="D7" s="62"/>
      <c r="E7" s="2"/>
      <c r="F7" s="63" t="s">
        <v>1</v>
      </c>
      <c r="G7" s="64"/>
      <c r="H7" s="65"/>
      <c r="J7" s="63" t="s">
        <v>12</v>
      </c>
      <c r="K7" s="64"/>
      <c r="L7" s="65"/>
    </row>
    <row r="8" spans="1:13" ht="15.5" x14ac:dyDescent="0.35">
      <c r="B8" s="60" t="s">
        <v>4</v>
      </c>
      <c r="C8" s="61"/>
      <c r="D8" s="62"/>
      <c r="E8" s="2"/>
      <c r="F8" s="63" t="s">
        <v>3</v>
      </c>
      <c r="G8" s="64"/>
      <c r="H8" s="65"/>
      <c r="J8" s="63" t="s">
        <v>20</v>
      </c>
      <c r="K8" s="64"/>
      <c r="L8" s="65"/>
    </row>
    <row r="9" spans="1:13" ht="14.5" customHeight="1" x14ac:dyDescent="0.35">
      <c r="B9" s="19" t="s">
        <v>6</v>
      </c>
      <c r="C9" s="14" t="s">
        <v>22</v>
      </c>
      <c r="D9" s="14" t="s">
        <v>5</v>
      </c>
      <c r="E9" s="1"/>
      <c r="F9" s="14" t="s">
        <v>6</v>
      </c>
      <c r="G9" s="14" t="s">
        <v>22</v>
      </c>
      <c r="H9" s="15" t="s">
        <v>5</v>
      </c>
      <c r="J9" s="19" t="s">
        <v>6</v>
      </c>
      <c r="K9" s="14" t="s">
        <v>22</v>
      </c>
      <c r="L9" s="36" t="s">
        <v>5</v>
      </c>
    </row>
    <row r="10" spans="1:13" ht="14.5" customHeight="1" x14ac:dyDescent="0.35">
      <c r="B10" s="20">
        <v>45898</v>
      </c>
      <c r="C10" s="18">
        <f>D2/10</f>
        <v>9000</v>
      </c>
      <c r="D10" s="12">
        <f>C10</f>
        <v>9000</v>
      </c>
      <c r="E10" s="1"/>
      <c r="F10" s="20">
        <v>46265</v>
      </c>
      <c r="G10" s="38">
        <f>D2/10</f>
        <v>9000</v>
      </c>
      <c r="H10" s="9">
        <f>G10</f>
        <v>9000</v>
      </c>
      <c r="J10" s="20">
        <v>46630</v>
      </c>
      <c r="K10" s="39">
        <f>D2/18</f>
        <v>5000</v>
      </c>
      <c r="L10" s="9">
        <f>K10</f>
        <v>5000</v>
      </c>
    </row>
    <row r="11" spans="1:13" ht="15.5" x14ac:dyDescent="0.35">
      <c r="B11" s="20">
        <v>45930</v>
      </c>
      <c r="C11" s="18">
        <f>D2/10</f>
        <v>9000</v>
      </c>
      <c r="D11" s="8">
        <f>C10+C11</f>
        <v>18000</v>
      </c>
      <c r="E11" s="13"/>
      <c r="F11" s="20">
        <v>46295</v>
      </c>
      <c r="G11" s="38">
        <f>D2/10</f>
        <v>9000</v>
      </c>
      <c r="H11" s="9">
        <f>(G10+G11)</f>
        <v>18000</v>
      </c>
      <c r="J11" s="20">
        <v>46645</v>
      </c>
      <c r="K11" s="39">
        <f>D2/18</f>
        <v>5000</v>
      </c>
      <c r="L11" s="9">
        <f>(K10+K11)</f>
        <v>10000</v>
      </c>
    </row>
    <row r="12" spans="1:13" ht="15.5" x14ac:dyDescent="0.35">
      <c r="B12" s="20">
        <v>45961</v>
      </c>
      <c r="C12" s="18">
        <f>D2/10</f>
        <v>9000</v>
      </c>
      <c r="D12" s="8">
        <f>D11+C12</f>
        <v>27000</v>
      </c>
      <c r="E12" s="13"/>
      <c r="F12" s="20">
        <v>46325</v>
      </c>
      <c r="G12" s="38">
        <f>D2/10</f>
        <v>9000</v>
      </c>
      <c r="H12" s="9">
        <f>SUM(G11+H11)</f>
        <v>27000</v>
      </c>
      <c r="J12" s="20">
        <v>46660</v>
      </c>
      <c r="K12" s="39">
        <f>D2/18</f>
        <v>5000</v>
      </c>
      <c r="L12" s="9">
        <f>SUM(K11+L11)</f>
        <v>15000</v>
      </c>
    </row>
    <row r="13" spans="1:13" ht="15.5" x14ac:dyDescent="0.35">
      <c r="B13" s="20">
        <v>45986</v>
      </c>
      <c r="C13" s="18">
        <f>D2/10</f>
        <v>9000</v>
      </c>
      <c r="D13" s="8">
        <f t="shared" ref="D13:D19" si="0">D12+C13</f>
        <v>36000</v>
      </c>
      <c r="E13" s="13"/>
      <c r="F13" s="20">
        <v>46356</v>
      </c>
      <c r="G13" s="38">
        <f>D2/10</f>
        <v>9000</v>
      </c>
      <c r="H13" s="9">
        <f>SUM(G12+H12)</f>
        <v>36000</v>
      </c>
      <c r="J13" s="20">
        <v>46675</v>
      </c>
      <c r="K13" s="39">
        <f>D2/18</f>
        <v>5000</v>
      </c>
      <c r="L13" s="9">
        <f>SUM(K12+L12)</f>
        <v>20000</v>
      </c>
    </row>
    <row r="14" spans="1:13" ht="16" thickBot="1" x14ac:dyDescent="0.4">
      <c r="B14" s="20">
        <v>46022</v>
      </c>
      <c r="C14" s="18">
        <f>D2/10</f>
        <v>9000</v>
      </c>
      <c r="D14" s="8">
        <f t="shared" si="0"/>
        <v>45000</v>
      </c>
      <c r="E14" s="13"/>
      <c r="F14" s="33">
        <v>46387</v>
      </c>
      <c r="G14" s="40">
        <f>D2/10</f>
        <v>9000</v>
      </c>
      <c r="H14" s="34">
        <f t="shared" ref="H14" si="1">SUM(G13+H13)</f>
        <v>45000</v>
      </c>
      <c r="J14" s="20">
        <v>46689</v>
      </c>
      <c r="K14" s="39">
        <f>D2/18</f>
        <v>5000</v>
      </c>
      <c r="L14" s="9">
        <f t="shared" ref="L14" si="2">SUM(K13+L13)</f>
        <v>25000</v>
      </c>
    </row>
    <row r="15" spans="1:13" ht="15.5" x14ac:dyDescent="0.35">
      <c r="B15" s="20">
        <v>46052</v>
      </c>
      <c r="C15" s="18">
        <f>D2/10</f>
        <v>9000</v>
      </c>
      <c r="D15" s="8">
        <f t="shared" si="0"/>
        <v>54000</v>
      </c>
      <c r="E15" s="1"/>
      <c r="F15" s="31">
        <v>46402</v>
      </c>
      <c r="G15" s="41">
        <f>D2/18</f>
        <v>5000</v>
      </c>
      <c r="H15" s="32">
        <f>SUM(G15+H14)</f>
        <v>50000</v>
      </c>
      <c r="J15" s="20">
        <v>46706</v>
      </c>
      <c r="K15" s="39">
        <f>D2/18</f>
        <v>5000</v>
      </c>
      <c r="L15" s="9">
        <f>SUM(K15+L14)</f>
        <v>30000</v>
      </c>
    </row>
    <row r="16" spans="1:13" ht="15.5" x14ac:dyDescent="0.35">
      <c r="B16" s="20">
        <v>46080</v>
      </c>
      <c r="C16" s="18">
        <f>D2/10</f>
        <v>9000</v>
      </c>
      <c r="D16" s="8">
        <f t="shared" si="0"/>
        <v>63000</v>
      </c>
      <c r="E16" s="1"/>
      <c r="F16" s="20">
        <v>46416</v>
      </c>
      <c r="G16" s="38">
        <f>D2/18</f>
        <v>5000</v>
      </c>
      <c r="H16" s="9">
        <f t="shared" ref="H16:H23" si="3">SUM(G16+H15)</f>
        <v>55000</v>
      </c>
      <c r="J16" s="20">
        <v>46721</v>
      </c>
      <c r="K16" s="39">
        <f>D2/18</f>
        <v>5000</v>
      </c>
      <c r="L16" s="9">
        <f t="shared" ref="L16:L27" si="4">SUM(K16+L15)</f>
        <v>35000</v>
      </c>
    </row>
    <row r="17" spans="2:12" ht="15.5" x14ac:dyDescent="0.35">
      <c r="B17" s="20">
        <v>46112</v>
      </c>
      <c r="C17" s="18">
        <f>D2/10</f>
        <v>9000</v>
      </c>
      <c r="D17" s="8">
        <f t="shared" si="0"/>
        <v>72000</v>
      </c>
      <c r="E17" s="1"/>
      <c r="F17" s="20">
        <v>46433</v>
      </c>
      <c r="G17" s="38">
        <f>D2/18</f>
        <v>5000</v>
      </c>
      <c r="H17" s="9">
        <f t="shared" si="3"/>
        <v>60000</v>
      </c>
      <c r="J17" s="20">
        <v>46736</v>
      </c>
      <c r="K17" s="39">
        <f>D2/18</f>
        <v>5000</v>
      </c>
      <c r="L17" s="9">
        <f t="shared" si="4"/>
        <v>40000</v>
      </c>
    </row>
    <row r="18" spans="2:12" ht="15.5" x14ac:dyDescent="0.35">
      <c r="B18" s="20">
        <v>46142</v>
      </c>
      <c r="C18" s="18">
        <f>D2/10</f>
        <v>9000</v>
      </c>
      <c r="D18" s="8">
        <f t="shared" si="0"/>
        <v>81000</v>
      </c>
      <c r="E18" s="1"/>
      <c r="F18" s="20">
        <v>46444</v>
      </c>
      <c r="G18" s="39">
        <f>D2/18</f>
        <v>5000</v>
      </c>
      <c r="H18" s="9">
        <f t="shared" si="3"/>
        <v>65000</v>
      </c>
      <c r="J18" s="20">
        <v>46752</v>
      </c>
      <c r="K18" s="39">
        <f>D2/18</f>
        <v>5000</v>
      </c>
      <c r="L18" s="9">
        <f t="shared" si="4"/>
        <v>45000</v>
      </c>
    </row>
    <row r="19" spans="2:12" ht="15.5" x14ac:dyDescent="0.35">
      <c r="B19" s="20">
        <v>46171</v>
      </c>
      <c r="C19" s="18">
        <f>D2/10</f>
        <v>9000</v>
      </c>
      <c r="D19" s="8">
        <f t="shared" si="0"/>
        <v>90000</v>
      </c>
      <c r="E19" s="1"/>
      <c r="F19" s="20">
        <v>46461</v>
      </c>
      <c r="G19" s="39">
        <f>D2/18</f>
        <v>5000</v>
      </c>
      <c r="H19" s="9">
        <f t="shared" si="3"/>
        <v>70000</v>
      </c>
      <c r="J19" s="20">
        <v>46767</v>
      </c>
      <c r="K19" s="39">
        <f>D2/18</f>
        <v>5000</v>
      </c>
      <c r="L19" s="9">
        <f t="shared" si="4"/>
        <v>50000</v>
      </c>
    </row>
    <row r="20" spans="2:12" ht="15.5" x14ac:dyDescent="0.35">
      <c r="B20" s="1" t="s">
        <v>21</v>
      </c>
      <c r="C20" s="5">
        <f>SUM(C10:C19)</f>
        <v>90000</v>
      </c>
      <c r="D20" s="5"/>
      <c r="E20" s="1"/>
      <c r="F20" s="20">
        <v>46477</v>
      </c>
      <c r="G20" s="39">
        <f>D2/18</f>
        <v>5000</v>
      </c>
      <c r="H20" s="9">
        <f t="shared" si="3"/>
        <v>75000</v>
      </c>
      <c r="J20" s="20">
        <v>46781</v>
      </c>
      <c r="K20" s="39">
        <f>D2/18</f>
        <v>5000</v>
      </c>
      <c r="L20" s="9">
        <f t="shared" si="4"/>
        <v>55000</v>
      </c>
    </row>
    <row r="21" spans="2:12" ht="15.5" x14ac:dyDescent="0.35">
      <c r="E21" s="1"/>
      <c r="F21" s="20">
        <v>46492</v>
      </c>
      <c r="G21" s="39">
        <f>D2/18</f>
        <v>5000</v>
      </c>
      <c r="H21" s="9">
        <f t="shared" si="3"/>
        <v>80000</v>
      </c>
      <c r="J21" s="20">
        <v>46798</v>
      </c>
      <c r="K21" s="39">
        <f>D2/18</f>
        <v>5000</v>
      </c>
      <c r="L21" s="9">
        <f t="shared" si="4"/>
        <v>60000</v>
      </c>
    </row>
    <row r="22" spans="2:12" ht="15.5" x14ac:dyDescent="0.35">
      <c r="E22" s="1"/>
      <c r="F22" s="20">
        <v>46507</v>
      </c>
      <c r="G22" s="39">
        <f>D2/18</f>
        <v>5000</v>
      </c>
      <c r="H22" s="9">
        <f t="shared" si="3"/>
        <v>85000</v>
      </c>
      <c r="J22" s="20">
        <v>46812</v>
      </c>
      <c r="K22" s="39">
        <f>D2/18</f>
        <v>5000</v>
      </c>
      <c r="L22" s="9">
        <f t="shared" si="4"/>
        <v>65000</v>
      </c>
    </row>
    <row r="23" spans="2:12" ht="15.5" x14ac:dyDescent="0.35">
      <c r="E23" s="11"/>
      <c r="F23" s="20">
        <v>46521</v>
      </c>
      <c r="G23" s="39">
        <f>D2/18</f>
        <v>5000</v>
      </c>
      <c r="H23" s="9">
        <f t="shared" si="3"/>
        <v>90000</v>
      </c>
      <c r="J23" s="20">
        <v>46827</v>
      </c>
      <c r="K23" s="39">
        <f>D2/18</f>
        <v>5000</v>
      </c>
      <c r="L23" s="9">
        <f t="shared" si="4"/>
        <v>70000</v>
      </c>
    </row>
    <row r="24" spans="2:12" ht="15.5" x14ac:dyDescent="0.35">
      <c r="B24" s="1"/>
      <c r="C24" s="1"/>
      <c r="D24" s="1"/>
      <c r="E24" s="1"/>
      <c r="F24" s="20">
        <v>46538</v>
      </c>
      <c r="G24" s="4" t="s">
        <v>2</v>
      </c>
      <c r="H24" s="3"/>
      <c r="J24" s="20">
        <v>46843</v>
      </c>
      <c r="K24" s="39">
        <f>D2/18</f>
        <v>5000</v>
      </c>
      <c r="L24" s="9">
        <f t="shared" si="4"/>
        <v>75000</v>
      </c>
    </row>
    <row r="25" spans="2:12" ht="15.4" customHeight="1" x14ac:dyDescent="0.35">
      <c r="B25" s="1"/>
      <c r="C25" s="1"/>
      <c r="D25" s="1"/>
      <c r="E25" s="1"/>
      <c r="F25" s="1" t="s">
        <v>21</v>
      </c>
      <c r="G25" s="5">
        <f>SUM(G6:G24)</f>
        <v>90000</v>
      </c>
      <c r="H25" s="6"/>
      <c r="J25" s="26">
        <v>46858</v>
      </c>
      <c r="K25" s="39">
        <f>D2/18</f>
        <v>5000</v>
      </c>
      <c r="L25" s="9">
        <f t="shared" si="4"/>
        <v>80000</v>
      </c>
    </row>
    <row r="26" spans="2:12" ht="16" customHeight="1" x14ac:dyDescent="0.35">
      <c r="B26" s="1"/>
      <c r="C26" s="1"/>
      <c r="D26" s="1"/>
      <c r="E26" s="1"/>
      <c r="G26" s="16"/>
      <c r="J26" s="24">
        <v>46872</v>
      </c>
      <c r="K26" s="39">
        <f>D2/18</f>
        <v>5000</v>
      </c>
      <c r="L26" s="9">
        <f t="shared" si="4"/>
        <v>85000</v>
      </c>
    </row>
    <row r="27" spans="2:12" ht="15.5" x14ac:dyDescent="0.35">
      <c r="B27" s="1"/>
      <c r="C27" s="1"/>
      <c r="D27" s="1"/>
      <c r="E27" s="1"/>
      <c r="J27" s="24">
        <v>46886</v>
      </c>
      <c r="K27" s="39">
        <f>D2/18</f>
        <v>5000</v>
      </c>
      <c r="L27" s="9">
        <f t="shared" si="4"/>
        <v>90000</v>
      </c>
    </row>
    <row r="28" spans="2:12" ht="15.5" x14ac:dyDescent="0.35">
      <c r="B28" s="1"/>
      <c r="C28" s="1"/>
      <c r="D28" s="1"/>
      <c r="E28" s="1"/>
      <c r="J28" s="20">
        <v>46904</v>
      </c>
      <c r="K28" s="7"/>
      <c r="L28" s="7"/>
    </row>
    <row r="29" spans="2:12" ht="15.5" x14ac:dyDescent="0.35">
      <c r="B29" s="1"/>
      <c r="C29" s="1"/>
      <c r="D29" s="1"/>
      <c r="E29" s="1"/>
      <c r="J29" s="1" t="s">
        <v>21</v>
      </c>
      <c r="K29" s="5">
        <f>SUM(K6:K27)</f>
        <v>90000</v>
      </c>
    </row>
    <row r="30" spans="2:12" ht="15.5" x14ac:dyDescent="0.35">
      <c r="B30" s="1"/>
      <c r="C30" s="1"/>
      <c r="D30" s="1"/>
      <c r="E30" s="1"/>
    </row>
    <row r="31" spans="2:12" ht="16.399999999999999" customHeight="1" x14ac:dyDescent="0.35">
      <c r="E31" s="1"/>
    </row>
  </sheetData>
  <mergeCells count="13">
    <mergeCell ref="B7:D7"/>
    <mergeCell ref="F7:H7"/>
    <mergeCell ref="J7:L7"/>
    <mergeCell ref="B8:D8"/>
    <mergeCell ref="F8:H8"/>
    <mergeCell ref="J8:L8"/>
    <mergeCell ref="A1:M1"/>
    <mergeCell ref="B4:D4"/>
    <mergeCell ref="F4:H4"/>
    <mergeCell ref="J4:L4"/>
    <mergeCell ref="B5:D5"/>
    <mergeCell ref="F5:H5"/>
    <mergeCell ref="J5:L5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18C4AA-E018-4512-BAFA-F538D6C031B2}">
  <dimension ref="A1:X34"/>
  <sheetViews>
    <sheetView zoomScale="115" zoomScaleNormal="115" workbookViewId="0">
      <selection activeCell="G12" sqref="G12"/>
    </sheetView>
  </sheetViews>
  <sheetFormatPr defaultRowHeight="14.5" x14ac:dyDescent="0.35"/>
  <cols>
    <col min="1" max="1" width="4" customWidth="1"/>
    <col min="2" max="2" width="12.81640625" customWidth="1"/>
    <col min="3" max="3" width="20.1796875" customWidth="1"/>
    <col min="4" max="4" width="14.54296875" bestFit="1" customWidth="1"/>
    <col min="5" max="5" width="15.453125" bestFit="1" customWidth="1"/>
    <col min="6" max="6" width="4.453125" customWidth="1"/>
    <col min="7" max="7" width="13.453125" customWidth="1"/>
    <col min="8" max="8" width="15.1796875" customWidth="1"/>
    <col min="9" max="9" width="16.453125" customWidth="1"/>
    <col min="10" max="10" width="15.453125" bestFit="1" customWidth="1"/>
    <col min="11" max="11" width="4.7265625" customWidth="1"/>
    <col min="12" max="12" width="13.81640625" customWidth="1"/>
    <col min="13" max="13" width="15.26953125" customWidth="1"/>
    <col min="14" max="14" width="11.7265625" customWidth="1"/>
    <col min="15" max="15" width="15.453125" bestFit="1" customWidth="1"/>
    <col min="16" max="16" width="9.7265625" customWidth="1"/>
    <col min="17" max="17" width="9.54296875" bestFit="1" customWidth="1"/>
    <col min="18" max="19" width="10.54296875" bestFit="1" customWidth="1"/>
    <col min="20" max="20" width="10.7265625" bestFit="1" customWidth="1"/>
    <col min="22" max="22" width="10.54296875" bestFit="1" customWidth="1"/>
    <col min="24" max="24" width="9.54296875" bestFit="1" customWidth="1"/>
  </cols>
  <sheetData>
    <row r="1" spans="1:24" ht="21.5" thickBot="1" x14ac:dyDescent="0.4">
      <c r="A1" s="56" t="s">
        <v>27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  <c r="O1" s="47"/>
    </row>
    <row r="2" spans="1:24" ht="15" thickBot="1" x14ac:dyDescent="0.4">
      <c r="C2" s="10" t="s">
        <v>25</v>
      </c>
      <c r="D2" s="42">
        <v>90000</v>
      </c>
    </row>
    <row r="3" spans="1:24" x14ac:dyDescent="0.35">
      <c r="L3" s="35"/>
      <c r="M3" s="35"/>
      <c r="N3" s="35"/>
      <c r="O3" s="35"/>
    </row>
    <row r="4" spans="1:24" ht="15.5" x14ac:dyDescent="0.35">
      <c r="B4" s="58"/>
      <c r="C4" s="58"/>
      <c r="D4" s="58"/>
      <c r="E4" s="58"/>
      <c r="G4" s="58" t="s">
        <v>16</v>
      </c>
      <c r="H4" s="58"/>
      <c r="I4" s="58"/>
      <c r="J4" s="58"/>
      <c r="L4" s="35"/>
      <c r="M4" s="35"/>
      <c r="N4" s="35"/>
      <c r="O4" s="35"/>
      <c r="P4" s="16"/>
    </row>
    <row r="5" spans="1:24" ht="15.5" x14ac:dyDescent="0.35">
      <c r="B5" s="59" t="s">
        <v>7</v>
      </c>
      <c r="C5" s="59"/>
      <c r="D5" s="59"/>
      <c r="E5" s="59"/>
      <c r="G5" s="59" t="s">
        <v>14</v>
      </c>
      <c r="H5" s="59"/>
      <c r="I5" s="59"/>
      <c r="J5" s="59"/>
      <c r="L5" s="59" t="s">
        <v>15</v>
      </c>
      <c r="M5" s="59"/>
      <c r="N5" s="59"/>
      <c r="O5" s="59"/>
      <c r="P5" s="16"/>
      <c r="Q5" s="16"/>
    </row>
    <row r="6" spans="1:24" x14ac:dyDescent="0.35">
      <c r="L6" s="68"/>
      <c r="M6" s="68"/>
      <c r="N6" s="68"/>
      <c r="O6" s="68"/>
      <c r="P6" s="16"/>
      <c r="Q6" s="16"/>
    </row>
    <row r="7" spans="1:24" ht="15.5" x14ac:dyDescent="0.35">
      <c r="B7" s="67" t="s">
        <v>0</v>
      </c>
      <c r="C7" s="67"/>
      <c r="D7" s="67"/>
      <c r="E7" s="67"/>
      <c r="F7" s="2"/>
      <c r="G7" s="69" t="s">
        <v>1</v>
      </c>
      <c r="H7" s="69"/>
      <c r="I7" s="69"/>
      <c r="J7" s="69"/>
      <c r="L7" s="69" t="s">
        <v>12</v>
      </c>
      <c r="M7" s="69"/>
      <c r="N7" s="69"/>
      <c r="O7" s="69"/>
      <c r="P7" s="16"/>
    </row>
    <row r="8" spans="1:24" ht="15.5" x14ac:dyDescent="0.35">
      <c r="B8" s="67" t="s">
        <v>8</v>
      </c>
      <c r="C8" s="67"/>
      <c r="D8" s="67"/>
      <c r="E8" s="67"/>
      <c r="F8" s="2"/>
      <c r="G8" s="69" t="s">
        <v>11</v>
      </c>
      <c r="H8" s="69"/>
      <c r="I8" s="69"/>
      <c r="J8" s="69"/>
      <c r="L8" s="69" t="s">
        <v>13</v>
      </c>
      <c r="M8" s="69"/>
      <c r="N8" s="69"/>
      <c r="O8" s="69"/>
      <c r="P8" s="16"/>
    </row>
    <row r="9" spans="1:24" ht="15.5" x14ac:dyDescent="0.35">
      <c r="B9" s="14" t="s">
        <v>6</v>
      </c>
      <c r="C9" s="14" t="s">
        <v>22</v>
      </c>
      <c r="D9" s="14" t="s">
        <v>9</v>
      </c>
      <c r="E9" s="14" t="s">
        <v>10</v>
      </c>
      <c r="F9" s="1"/>
      <c r="G9" s="23" t="s">
        <v>6</v>
      </c>
      <c r="H9" s="14" t="s">
        <v>22</v>
      </c>
      <c r="I9" s="14" t="s">
        <v>9</v>
      </c>
      <c r="J9" s="14" t="s">
        <v>10</v>
      </c>
      <c r="L9" s="14" t="s">
        <v>6</v>
      </c>
      <c r="M9" s="14" t="s">
        <v>22</v>
      </c>
      <c r="N9" s="14" t="s">
        <v>9</v>
      </c>
      <c r="O9" s="14" t="s">
        <v>10</v>
      </c>
      <c r="P9" s="16"/>
    </row>
    <row r="10" spans="1:24" x14ac:dyDescent="0.35">
      <c r="B10" s="20">
        <v>45898</v>
      </c>
      <c r="C10" s="21">
        <f>$D$2/10</f>
        <v>9000</v>
      </c>
      <c r="D10" s="21">
        <f t="shared" ref="D10:D19" si="0">$D$2/12</f>
        <v>7500</v>
      </c>
      <c r="E10" s="21">
        <f>C10-D10</f>
        <v>1500</v>
      </c>
      <c r="G10" s="24">
        <v>46265</v>
      </c>
      <c r="H10" s="21">
        <f>$D$2/10</f>
        <v>9000</v>
      </c>
      <c r="I10" s="25">
        <f>$D$2/10*0.83333333</f>
        <v>7499.9999699999998</v>
      </c>
      <c r="J10" s="22">
        <f>H10-I10</f>
        <v>1500.0000300000002</v>
      </c>
      <c r="L10" s="24">
        <v>46630</v>
      </c>
      <c r="M10" s="22">
        <f>$D$2/18</f>
        <v>5000</v>
      </c>
      <c r="N10" s="25">
        <f>$D$2/24</f>
        <v>3750</v>
      </c>
      <c r="O10" s="22">
        <f>M10-N10</f>
        <v>1250</v>
      </c>
      <c r="P10" s="16"/>
    </row>
    <row r="11" spans="1:24" x14ac:dyDescent="0.35">
      <c r="B11" s="20">
        <v>45930</v>
      </c>
      <c r="C11" s="21">
        <f t="shared" ref="C11:C19" si="1">$D$2/10</f>
        <v>9000</v>
      </c>
      <c r="D11" s="21">
        <f t="shared" si="0"/>
        <v>7500</v>
      </c>
      <c r="E11" s="21">
        <f>C11-D11</f>
        <v>1500</v>
      </c>
      <c r="G11" s="24">
        <v>46295</v>
      </c>
      <c r="H11" s="21">
        <f t="shared" ref="H11:H14" si="2">$D$2/10</f>
        <v>9000</v>
      </c>
      <c r="I11" s="25">
        <f>$D$2/10*0.83333333</f>
        <v>7499.9999699999998</v>
      </c>
      <c r="J11" s="22">
        <f t="shared" ref="J11:J23" si="3">H11-I11</f>
        <v>1500.0000300000002</v>
      </c>
      <c r="L11" s="24">
        <v>46645</v>
      </c>
      <c r="M11" s="22">
        <f t="shared" ref="M11:M27" si="4">$D$2/18</f>
        <v>5000</v>
      </c>
      <c r="N11" s="25">
        <f t="shared" ref="N11:N18" si="5">$D$2/24</f>
        <v>3750</v>
      </c>
      <c r="O11" s="22">
        <f>M11-N11</f>
        <v>1250</v>
      </c>
      <c r="P11" s="16"/>
    </row>
    <row r="12" spans="1:24" x14ac:dyDescent="0.35">
      <c r="B12" s="20">
        <v>45961</v>
      </c>
      <c r="C12" s="21">
        <f t="shared" si="1"/>
        <v>9000</v>
      </c>
      <c r="D12" s="21">
        <f t="shared" si="0"/>
        <v>7500</v>
      </c>
      <c r="E12" s="21">
        <f t="shared" ref="E12:E19" si="6">C12-D12</f>
        <v>1500</v>
      </c>
      <c r="G12" s="24">
        <v>46325</v>
      </c>
      <c r="H12" s="21">
        <f t="shared" si="2"/>
        <v>9000</v>
      </c>
      <c r="I12" s="25">
        <f>$D$2/10*0.83333333</f>
        <v>7499.9999699999998</v>
      </c>
      <c r="J12" s="22">
        <f t="shared" si="3"/>
        <v>1500.0000300000002</v>
      </c>
      <c r="L12" s="24">
        <v>46660</v>
      </c>
      <c r="M12" s="22">
        <f t="shared" si="4"/>
        <v>5000</v>
      </c>
      <c r="N12" s="25">
        <f t="shared" si="5"/>
        <v>3750</v>
      </c>
      <c r="O12" s="22">
        <f t="shared" ref="O12:O27" si="7">M12-N12</f>
        <v>1250</v>
      </c>
      <c r="P12" s="16"/>
    </row>
    <row r="13" spans="1:24" x14ac:dyDescent="0.35">
      <c r="B13" s="20">
        <v>45986</v>
      </c>
      <c r="C13" s="21">
        <f t="shared" si="1"/>
        <v>9000</v>
      </c>
      <c r="D13" s="21">
        <f t="shared" si="0"/>
        <v>7500</v>
      </c>
      <c r="E13" s="21">
        <f t="shared" si="6"/>
        <v>1500</v>
      </c>
      <c r="G13" s="24">
        <v>46356</v>
      </c>
      <c r="H13" s="21">
        <f t="shared" si="2"/>
        <v>9000</v>
      </c>
      <c r="I13" s="25">
        <f>$D$2/10*0.83333333</f>
        <v>7499.9999699999998</v>
      </c>
      <c r="J13" s="22">
        <f t="shared" si="3"/>
        <v>1500.0000300000002</v>
      </c>
      <c r="L13" s="24">
        <v>46675</v>
      </c>
      <c r="M13" s="22">
        <f t="shared" si="4"/>
        <v>5000</v>
      </c>
      <c r="N13" s="25">
        <f t="shared" si="5"/>
        <v>3750</v>
      </c>
      <c r="O13" s="22">
        <f t="shared" si="7"/>
        <v>1250</v>
      </c>
      <c r="P13" s="16"/>
      <c r="V13" s="17"/>
      <c r="X13" s="17"/>
    </row>
    <row r="14" spans="1:24" ht="15" thickBot="1" x14ac:dyDescent="0.4">
      <c r="B14" s="20">
        <v>46022</v>
      </c>
      <c r="C14" s="21">
        <f t="shared" si="1"/>
        <v>9000</v>
      </c>
      <c r="D14" s="21">
        <f t="shared" si="0"/>
        <v>7500</v>
      </c>
      <c r="E14" s="21">
        <f t="shared" si="6"/>
        <v>1500</v>
      </c>
      <c r="G14" s="28">
        <v>46387</v>
      </c>
      <c r="H14" s="29">
        <f t="shared" si="2"/>
        <v>9000</v>
      </c>
      <c r="I14" s="48">
        <f>$D$2/10*0.83333333</f>
        <v>7499.9999699999998</v>
      </c>
      <c r="J14" s="30">
        <f t="shared" si="3"/>
        <v>1500.0000300000002</v>
      </c>
      <c r="L14" s="24">
        <v>46689</v>
      </c>
      <c r="M14" s="22">
        <f t="shared" si="4"/>
        <v>5000</v>
      </c>
      <c r="N14" s="25">
        <f t="shared" si="5"/>
        <v>3750</v>
      </c>
      <c r="O14" s="22">
        <f t="shared" si="7"/>
        <v>1250</v>
      </c>
      <c r="P14" s="16"/>
      <c r="R14" s="17"/>
      <c r="T14" s="17"/>
    </row>
    <row r="15" spans="1:24" x14ac:dyDescent="0.35">
      <c r="B15" s="20">
        <v>46052</v>
      </c>
      <c r="C15" s="21">
        <f t="shared" si="1"/>
        <v>9000</v>
      </c>
      <c r="D15" s="21">
        <f t="shared" si="0"/>
        <v>7500</v>
      </c>
      <c r="E15" s="21">
        <f t="shared" si="6"/>
        <v>1500</v>
      </c>
      <c r="G15" s="52">
        <v>46402</v>
      </c>
      <c r="H15" s="53">
        <f>$D$2/18</f>
        <v>5000</v>
      </c>
      <c r="I15" s="54">
        <f t="shared" ref="I15:I23" si="8">$D$2/18*0.7</f>
        <v>3500</v>
      </c>
      <c r="J15" s="55">
        <f t="shared" si="3"/>
        <v>1500</v>
      </c>
      <c r="L15" s="24">
        <v>46706</v>
      </c>
      <c r="M15" s="22">
        <f t="shared" si="4"/>
        <v>5000</v>
      </c>
      <c r="N15" s="25">
        <f t="shared" si="5"/>
        <v>3750</v>
      </c>
      <c r="O15" s="22">
        <f t="shared" si="7"/>
        <v>1250</v>
      </c>
      <c r="P15" s="16"/>
    </row>
    <row r="16" spans="1:24" x14ac:dyDescent="0.35">
      <c r="B16" s="20">
        <v>46080</v>
      </c>
      <c r="C16" s="21">
        <f t="shared" si="1"/>
        <v>9000</v>
      </c>
      <c r="D16" s="21">
        <f t="shared" si="0"/>
        <v>7500</v>
      </c>
      <c r="E16" s="21">
        <f t="shared" si="6"/>
        <v>1500</v>
      </c>
      <c r="G16" s="24">
        <v>46416</v>
      </c>
      <c r="H16" s="21">
        <f t="shared" ref="H16:H23" si="9">$D$2/18</f>
        <v>5000</v>
      </c>
      <c r="I16" s="27">
        <f t="shared" si="8"/>
        <v>3500</v>
      </c>
      <c r="J16" s="22">
        <f t="shared" si="3"/>
        <v>1500</v>
      </c>
      <c r="L16" s="24">
        <v>46721</v>
      </c>
      <c r="M16" s="22">
        <f t="shared" si="4"/>
        <v>5000</v>
      </c>
      <c r="N16" s="25">
        <f t="shared" si="5"/>
        <v>3750</v>
      </c>
      <c r="O16" s="22">
        <f>M16-N16</f>
        <v>1250</v>
      </c>
      <c r="P16" s="16"/>
      <c r="R16" s="17"/>
      <c r="S16" s="17"/>
      <c r="T16" s="17"/>
    </row>
    <row r="17" spans="2:20" x14ac:dyDescent="0.35">
      <c r="B17" s="20">
        <v>46112</v>
      </c>
      <c r="C17" s="21">
        <f t="shared" si="1"/>
        <v>9000</v>
      </c>
      <c r="D17" s="21">
        <f t="shared" si="0"/>
        <v>7500</v>
      </c>
      <c r="E17" s="21">
        <f t="shared" si="6"/>
        <v>1500</v>
      </c>
      <c r="G17" s="24">
        <v>46433</v>
      </c>
      <c r="H17" s="21">
        <f t="shared" si="9"/>
        <v>5000</v>
      </c>
      <c r="I17" s="27">
        <f t="shared" si="8"/>
        <v>3500</v>
      </c>
      <c r="J17" s="22">
        <f t="shared" si="3"/>
        <v>1500</v>
      </c>
      <c r="L17" s="24">
        <v>46736</v>
      </c>
      <c r="M17" s="22">
        <f t="shared" si="4"/>
        <v>5000</v>
      </c>
      <c r="N17" s="25">
        <f t="shared" si="5"/>
        <v>3750</v>
      </c>
      <c r="O17" s="22">
        <f t="shared" si="7"/>
        <v>1250</v>
      </c>
      <c r="P17" s="16"/>
      <c r="S17" s="17"/>
      <c r="T17" s="17"/>
    </row>
    <row r="18" spans="2:20" x14ac:dyDescent="0.35">
      <c r="B18" s="20">
        <v>46142</v>
      </c>
      <c r="C18" s="21">
        <f t="shared" si="1"/>
        <v>9000</v>
      </c>
      <c r="D18" s="21">
        <f t="shared" si="0"/>
        <v>7500</v>
      </c>
      <c r="E18" s="21">
        <f t="shared" si="6"/>
        <v>1500</v>
      </c>
      <c r="G18" s="24">
        <v>46444</v>
      </c>
      <c r="H18" s="21">
        <f t="shared" si="9"/>
        <v>5000</v>
      </c>
      <c r="I18" s="27">
        <f t="shared" si="8"/>
        <v>3500</v>
      </c>
      <c r="J18" s="22">
        <f t="shared" si="3"/>
        <v>1500</v>
      </c>
      <c r="L18" s="24">
        <v>46752</v>
      </c>
      <c r="M18" s="22">
        <f t="shared" si="4"/>
        <v>5000</v>
      </c>
      <c r="N18" s="25">
        <f t="shared" si="5"/>
        <v>3750</v>
      </c>
      <c r="O18" s="22">
        <f t="shared" si="7"/>
        <v>1250</v>
      </c>
      <c r="P18" s="16"/>
      <c r="S18" s="17"/>
      <c r="T18" s="17"/>
    </row>
    <row r="19" spans="2:20" x14ac:dyDescent="0.35">
      <c r="B19" s="20">
        <v>46171</v>
      </c>
      <c r="C19" s="21">
        <f t="shared" si="1"/>
        <v>9000</v>
      </c>
      <c r="D19" s="21">
        <f t="shared" si="0"/>
        <v>7500</v>
      </c>
      <c r="E19" s="21">
        <f t="shared" si="6"/>
        <v>1500</v>
      </c>
      <c r="G19" s="24">
        <v>46461</v>
      </c>
      <c r="H19" s="21">
        <f t="shared" si="9"/>
        <v>5000</v>
      </c>
      <c r="I19" s="27">
        <f t="shared" si="8"/>
        <v>3500</v>
      </c>
      <c r="J19" s="22">
        <f t="shared" si="3"/>
        <v>1500</v>
      </c>
      <c r="L19" s="24">
        <v>46767</v>
      </c>
      <c r="M19" s="22">
        <f t="shared" si="4"/>
        <v>5000</v>
      </c>
      <c r="N19" s="25">
        <f>$D$2/24</f>
        <v>3750</v>
      </c>
      <c r="O19" s="22">
        <f t="shared" si="7"/>
        <v>1250</v>
      </c>
      <c r="P19" s="16"/>
      <c r="S19" s="17"/>
      <c r="T19" s="17"/>
    </row>
    <row r="20" spans="2:20" x14ac:dyDescent="0.35">
      <c r="B20" s="20">
        <v>46203</v>
      </c>
      <c r="C20" s="21"/>
      <c r="D20" s="49">
        <f>(E22/2)</f>
        <v>7500</v>
      </c>
      <c r="E20" s="21">
        <f>(F22/2)</f>
        <v>0</v>
      </c>
      <c r="G20" s="24">
        <v>46477</v>
      </c>
      <c r="H20" s="21">
        <f t="shared" si="9"/>
        <v>5000</v>
      </c>
      <c r="I20" s="27">
        <f t="shared" si="8"/>
        <v>3500</v>
      </c>
      <c r="J20" s="22">
        <f t="shared" si="3"/>
        <v>1500</v>
      </c>
      <c r="L20" s="24">
        <v>46781</v>
      </c>
      <c r="M20" s="22">
        <f t="shared" si="4"/>
        <v>5000</v>
      </c>
      <c r="N20" s="25">
        <f t="shared" ref="N20:N27" si="10">$D$2/24</f>
        <v>3750</v>
      </c>
      <c r="O20" s="22">
        <f t="shared" si="7"/>
        <v>1250</v>
      </c>
      <c r="P20" s="16"/>
    </row>
    <row r="21" spans="2:20" x14ac:dyDescent="0.35">
      <c r="B21" s="20">
        <v>46234</v>
      </c>
      <c r="C21" s="21"/>
      <c r="D21" s="49">
        <f>(E22/2)</f>
        <v>7500</v>
      </c>
      <c r="E21" s="21">
        <f>(F22/2)</f>
        <v>0</v>
      </c>
      <c r="G21" s="24">
        <v>46492</v>
      </c>
      <c r="H21" s="21">
        <f t="shared" si="9"/>
        <v>5000</v>
      </c>
      <c r="I21" s="27">
        <f t="shared" si="8"/>
        <v>3500</v>
      </c>
      <c r="J21" s="22">
        <f t="shared" si="3"/>
        <v>1500</v>
      </c>
      <c r="L21" s="24">
        <v>46798</v>
      </c>
      <c r="M21" s="22">
        <f t="shared" si="4"/>
        <v>5000</v>
      </c>
      <c r="N21" s="25">
        <f t="shared" si="10"/>
        <v>3750</v>
      </c>
      <c r="O21" s="22">
        <f t="shared" si="7"/>
        <v>1250</v>
      </c>
      <c r="P21" s="16"/>
    </row>
    <row r="22" spans="2:20" x14ac:dyDescent="0.35">
      <c r="B22" t="s">
        <v>21</v>
      </c>
      <c r="C22" s="16">
        <f>SUM(C10:C21)</f>
        <v>90000</v>
      </c>
      <c r="D22" s="16">
        <f>SUM(D10:D21)</f>
        <v>90000</v>
      </c>
      <c r="E22" s="50">
        <f t="shared" ref="E22" si="11">SUM(E10:E21)</f>
        <v>15000</v>
      </c>
      <c r="G22" s="24">
        <v>46507</v>
      </c>
      <c r="H22" s="21">
        <f t="shared" si="9"/>
        <v>5000</v>
      </c>
      <c r="I22" s="27">
        <f t="shared" si="8"/>
        <v>3500</v>
      </c>
      <c r="J22" s="22">
        <f t="shared" si="3"/>
        <v>1500</v>
      </c>
      <c r="L22" s="24">
        <v>46812</v>
      </c>
      <c r="M22" s="22">
        <f t="shared" si="4"/>
        <v>5000</v>
      </c>
      <c r="N22" s="25">
        <f t="shared" si="10"/>
        <v>3750</v>
      </c>
      <c r="O22" s="22">
        <f t="shared" si="7"/>
        <v>1250</v>
      </c>
      <c r="P22" s="16"/>
    </row>
    <row r="23" spans="2:20" x14ac:dyDescent="0.35">
      <c r="G23" s="24">
        <v>46521</v>
      </c>
      <c r="H23" s="21">
        <f t="shared" si="9"/>
        <v>5000</v>
      </c>
      <c r="I23" s="27">
        <f t="shared" si="8"/>
        <v>3500</v>
      </c>
      <c r="J23" s="22">
        <f t="shared" si="3"/>
        <v>1500</v>
      </c>
      <c r="L23" s="24">
        <v>46827</v>
      </c>
      <c r="M23" s="22">
        <f t="shared" si="4"/>
        <v>5000</v>
      </c>
      <c r="N23" s="25">
        <f t="shared" si="10"/>
        <v>3750</v>
      </c>
      <c r="O23" s="22">
        <f t="shared" si="7"/>
        <v>1250</v>
      </c>
      <c r="P23" s="16"/>
    </row>
    <row r="24" spans="2:20" x14ac:dyDescent="0.35">
      <c r="G24" s="24">
        <v>46538</v>
      </c>
      <c r="H24" s="7"/>
      <c r="I24" s="49">
        <f>$J$30/6</f>
        <v>3500.0000249999998</v>
      </c>
      <c r="J24" s="22"/>
      <c r="L24" s="24">
        <v>46843</v>
      </c>
      <c r="M24" s="22">
        <f t="shared" si="4"/>
        <v>5000</v>
      </c>
      <c r="N24" s="25">
        <f t="shared" si="10"/>
        <v>3750</v>
      </c>
      <c r="O24" s="22">
        <f t="shared" si="7"/>
        <v>1250</v>
      </c>
      <c r="P24" s="16"/>
    </row>
    <row r="25" spans="2:20" x14ac:dyDescent="0.35">
      <c r="G25" s="24">
        <v>46553</v>
      </c>
      <c r="H25" s="7"/>
      <c r="I25" s="49">
        <f t="shared" ref="I25:I29" si="12">$J$30/6</f>
        <v>3500.0000249999998</v>
      </c>
      <c r="J25" s="22"/>
      <c r="L25" s="24">
        <v>46858</v>
      </c>
      <c r="M25" s="22">
        <f t="shared" si="4"/>
        <v>5000</v>
      </c>
      <c r="N25" s="25">
        <f t="shared" si="10"/>
        <v>3750</v>
      </c>
      <c r="O25" s="22">
        <f t="shared" si="7"/>
        <v>1250</v>
      </c>
    </row>
    <row r="26" spans="2:20" x14ac:dyDescent="0.35">
      <c r="G26" s="24">
        <v>46568</v>
      </c>
      <c r="H26" s="7"/>
      <c r="I26" s="49">
        <f t="shared" si="12"/>
        <v>3500.0000249999998</v>
      </c>
      <c r="J26" s="22"/>
      <c r="L26" s="24">
        <v>46872</v>
      </c>
      <c r="M26" s="22">
        <f t="shared" si="4"/>
        <v>5000</v>
      </c>
      <c r="N26" s="25">
        <f t="shared" si="10"/>
        <v>3750</v>
      </c>
      <c r="O26" s="22">
        <f t="shared" si="7"/>
        <v>1250</v>
      </c>
    </row>
    <row r="27" spans="2:20" x14ac:dyDescent="0.35">
      <c r="G27" s="24">
        <v>46583</v>
      </c>
      <c r="H27" s="7"/>
      <c r="I27" s="49">
        <f t="shared" si="12"/>
        <v>3500.0000249999998</v>
      </c>
      <c r="J27" s="22"/>
      <c r="L27" s="24">
        <v>46886</v>
      </c>
      <c r="M27" s="22">
        <f t="shared" si="4"/>
        <v>5000</v>
      </c>
      <c r="N27" s="25">
        <f t="shared" si="10"/>
        <v>3750</v>
      </c>
      <c r="O27" s="22">
        <f t="shared" si="7"/>
        <v>1250</v>
      </c>
    </row>
    <row r="28" spans="2:20" x14ac:dyDescent="0.35">
      <c r="G28" s="24">
        <v>46598</v>
      </c>
      <c r="H28" s="7"/>
      <c r="I28" s="49">
        <f t="shared" si="12"/>
        <v>3500.0000249999998</v>
      </c>
      <c r="J28" s="22"/>
      <c r="L28" s="24">
        <v>46904</v>
      </c>
      <c r="M28" s="22"/>
      <c r="N28" s="49">
        <f>$O$34/6</f>
        <v>3750</v>
      </c>
      <c r="O28" s="22"/>
    </row>
    <row r="29" spans="2:20" x14ac:dyDescent="0.35">
      <c r="G29" s="24">
        <v>46612</v>
      </c>
      <c r="H29" s="7"/>
      <c r="I29" s="49">
        <f t="shared" si="12"/>
        <v>3500.0000249999998</v>
      </c>
      <c r="J29" s="22"/>
      <c r="L29" s="24">
        <v>46919</v>
      </c>
      <c r="M29" s="22"/>
      <c r="N29" s="49">
        <f t="shared" ref="N29:N33" si="13">$O$34/6</f>
        <v>3750</v>
      </c>
      <c r="O29" s="22"/>
    </row>
    <row r="30" spans="2:20" x14ac:dyDescent="0.35">
      <c r="G30" t="s">
        <v>21</v>
      </c>
      <c r="H30" s="17">
        <f>SUM(H10:H29)</f>
        <v>90000</v>
      </c>
      <c r="I30" s="17">
        <f>SUM(I10:I29)</f>
        <v>90000</v>
      </c>
      <c r="J30" s="51">
        <f>SUM(J10:J23)</f>
        <v>21000.00015</v>
      </c>
      <c r="L30" s="24">
        <v>46934</v>
      </c>
      <c r="M30" s="22"/>
      <c r="N30" s="49">
        <f t="shared" si="13"/>
        <v>3750</v>
      </c>
      <c r="O30" s="22"/>
    </row>
    <row r="31" spans="2:20" x14ac:dyDescent="0.35">
      <c r="L31" s="24">
        <v>46949</v>
      </c>
      <c r="M31" s="22"/>
      <c r="N31" s="49">
        <f t="shared" si="13"/>
        <v>3750</v>
      </c>
      <c r="O31" s="22"/>
    </row>
    <row r="32" spans="2:20" x14ac:dyDescent="0.35">
      <c r="L32" s="24">
        <v>46963</v>
      </c>
      <c r="M32" s="22"/>
      <c r="N32" s="49">
        <f t="shared" si="13"/>
        <v>3750</v>
      </c>
      <c r="O32" s="22"/>
    </row>
    <row r="33" spans="12:15" x14ac:dyDescent="0.35">
      <c r="L33" s="24">
        <v>46980</v>
      </c>
      <c r="M33" s="22"/>
      <c r="N33" s="49">
        <f t="shared" si="13"/>
        <v>3750</v>
      </c>
      <c r="O33" s="22"/>
    </row>
    <row r="34" spans="12:15" x14ac:dyDescent="0.35">
      <c r="L34" t="s">
        <v>21</v>
      </c>
      <c r="M34" s="16">
        <f>SUM(M10:M33)</f>
        <v>90000</v>
      </c>
      <c r="N34" s="17">
        <f>SUM(N10:N33)</f>
        <v>90000</v>
      </c>
      <c r="O34" s="51">
        <f>SUM(O10:O33)</f>
        <v>22500</v>
      </c>
    </row>
  </sheetData>
  <mergeCells count="13">
    <mergeCell ref="A1:N1"/>
    <mergeCell ref="B7:E7"/>
    <mergeCell ref="B8:E8"/>
    <mergeCell ref="L6:O6"/>
    <mergeCell ref="B4:E4"/>
    <mergeCell ref="B5:E5"/>
    <mergeCell ref="L7:O7"/>
    <mergeCell ref="L8:O8"/>
    <mergeCell ref="G4:J4"/>
    <mergeCell ref="G5:J5"/>
    <mergeCell ref="L5:O5"/>
    <mergeCell ref="G7:J7"/>
    <mergeCell ref="G8:J8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Instructions</vt:lpstr>
      <vt:lpstr>Standard Academic Pay Model</vt:lpstr>
      <vt:lpstr>12-Month Pay Model - Deferred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Vance, Kevin</dc:creator>
  <cp:keywords/>
  <dc:description/>
  <cp:lastModifiedBy>Payne, Maggie</cp:lastModifiedBy>
  <cp:revision/>
  <dcterms:created xsi:type="dcterms:W3CDTF">2025-08-07T17:22:47Z</dcterms:created>
  <dcterms:modified xsi:type="dcterms:W3CDTF">2026-08-24T18:07:50Z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